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tabRatio="370" activeTab="0"/>
  </bookViews>
  <sheets>
    <sheet name="LOSA 1" sheetId="1" r:id="rId1"/>
  </sheets>
  <definedNames>
    <definedName name="_xlnm.Print_Area" localSheetId="0">'LOSA 1'!$A$14:$N$75</definedName>
  </definedNames>
  <calcPr fullCalcOnLoad="1"/>
</workbook>
</file>

<file path=xl/comments1.xml><?xml version="1.0" encoding="utf-8"?>
<comments xmlns="http://schemas.openxmlformats.org/spreadsheetml/2006/main">
  <authors>
    <author>www.construaprende.com</author>
  </authors>
  <commentList>
    <comment ref="I62" authorId="0">
      <text>
        <r>
          <rPr>
            <b/>
            <sz val="8"/>
            <rFont val="Tahoma"/>
            <family val="0"/>
          </rPr>
          <t>Apendice A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45 </t>
        </r>
      </text>
    </comment>
    <comment ref="H43" authorId="0">
      <text>
        <r>
          <rPr>
            <b/>
            <sz val="8"/>
            <rFont val="Tahoma"/>
            <family val="0"/>
          </rPr>
          <t>Si W&gt;380
Se aplica este Factor de correccion</t>
        </r>
      </text>
    </comment>
    <comment ref="F39" authorId="0">
      <text>
        <r>
          <rPr>
            <b/>
            <sz val="8"/>
            <rFont val="Tahoma"/>
            <family val="0"/>
          </rPr>
          <t>OFICINAS : 250
HAB : 170
CUBIERTAS Y AZOTEAS : 100</t>
        </r>
      </text>
    </comment>
    <comment ref="F47" authorId="0">
      <text>
        <r>
          <rPr>
            <b/>
            <sz val="8"/>
            <rFont val="Tahoma"/>
            <family val="0"/>
          </rPr>
          <t>Este valor debe ser igual al Espesor propuesto mas arriba</t>
        </r>
      </text>
    </comment>
    <comment ref="L62" authorId="0">
      <text>
        <r>
          <rPr>
            <b/>
            <sz val="8"/>
            <rFont val="Tahoma"/>
            <family val="0"/>
          </rPr>
          <t>Proponer el tamaño de la varilla en #/8 pulgadas</t>
        </r>
      </text>
    </comment>
  </commentList>
</comments>
</file>

<file path=xl/sharedStrings.xml><?xml version="1.0" encoding="utf-8"?>
<sst xmlns="http://schemas.openxmlformats.org/spreadsheetml/2006/main" count="123" uniqueCount="81">
  <si>
    <t>Espesor propuesto (cm)</t>
  </si>
  <si>
    <t>Losa</t>
  </si>
  <si>
    <t>Mortero</t>
  </si>
  <si>
    <t>Yeso</t>
  </si>
  <si>
    <t>Loseta</t>
  </si>
  <si>
    <t>Acabados</t>
  </si>
  <si>
    <t>Art. 197</t>
  </si>
  <si>
    <t>W pp</t>
  </si>
  <si>
    <t>=</t>
  </si>
  <si>
    <t>(Espesor)x2400</t>
  </si>
  <si>
    <t>.02x2100</t>
  </si>
  <si>
    <t>.025x1500</t>
  </si>
  <si>
    <t>CV=</t>
  </si>
  <si>
    <r>
      <t>S</t>
    </r>
    <r>
      <rPr>
        <b/>
        <sz val="10"/>
        <rFont val="Arial"/>
        <family val="2"/>
      </rPr>
      <t>W =</t>
    </r>
  </si>
  <si>
    <t>a1=</t>
  </si>
  <si>
    <t>a2=</t>
  </si>
  <si>
    <t>1=Continuo, 2=Discontinuo</t>
  </si>
  <si>
    <t>Longitud           (m)</t>
  </si>
  <si>
    <t>1=Colada mon, 2= No mon</t>
  </si>
  <si>
    <t>Factor de correccion del perimetro = .034 (raiz 4 (.6fyw)) =</t>
  </si>
  <si>
    <t>d</t>
  </si>
  <si>
    <t>d redondeado</t>
  </si>
  <si>
    <t>Perimetro</t>
  </si>
  <si>
    <t>Wu</t>
  </si>
  <si>
    <r>
      <t>Kg/m</t>
    </r>
    <r>
      <rPr>
        <vertAlign val="superscript"/>
        <sz val="10"/>
        <rFont val="Arial"/>
        <family val="2"/>
      </rPr>
      <t>2</t>
    </r>
  </si>
  <si>
    <t>a1'=</t>
  </si>
  <si>
    <t>a2'=</t>
  </si>
  <si>
    <t>dmin*Factor</t>
  </si>
  <si>
    <t>CALCULO DE MOMENTOS</t>
  </si>
  <si>
    <r>
      <t>10</t>
    </r>
    <r>
      <rPr>
        <vertAlign val="superscript"/>
        <sz val="10"/>
        <rFont val="Arial"/>
        <family val="2"/>
      </rPr>
      <t>-4</t>
    </r>
    <r>
      <rPr>
        <sz val="10"/>
        <rFont val="Arial"/>
        <family val="0"/>
      </rPr>
      <t xml:space="preserve"> W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2</t>
    </r>
  </si>
  <si>
    <t>Kg-m</t>
  </si>
  <si>
    <t>m=a1/a2</t>
  </si>
  <si>
    <t>Claro</t>
  </si>
  <si>
    <t>Corto</t>
  </si>
  <si>
    <t>Largo</t>
  </si>
  <si>
    <t>Determinacion del refuerzo</t>
  </si>
  <si>
    <t>f'c=</t>
  </si>
  <si>
    <t>f''c=</t>
  </si>
  <si>
    <t>f*c=</t>
  </si>
  <si>
    <r>
      <t>kg/cm</t>
    </r>
    <r>
      <rPr>
        <vertAlign val="superscript"/>
        <sz val="10"/>
        <rFont val="Arial"/>
        <family val="2"/>
      </rPr>
      <t>2</t>
    </r>
  </si>
  <si>
    <t>h=d+r</t>
  </si>
  <si>
    <t>+</t>
  </si>
  <si>
    <t>d min</t>
  </si>
  <si>
    <t>M</t>
  </si>
  <si>
    <t>q</t>
  </si>
  <si>
    <t>p=qf''c/fy</t>
  </si>
  <si>
    <t>fy=</t>
  </si>
  <si>
    <t>As</t>
  </si>
  <si>
    <t>Var #</t>
  </si>
  <si>
    <t>cm</t>
  </si>
  <si>
    <t>Num V.</t>
  </si>
  <si>
    <t>Para un ancho de b=100 cm</t>
  </si>
  <si>
    <r>
      <t>a</t>
    </r>
    <r>
      <rPr>
        <sz val="10"/>
        <rFont val="Arial"/>
        <family val="0"/>
      </rPr>
      <t>i</t>
    </r>
  </si>
  <si>
    <r>
      <t>Mi/FRbd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f''c</t>
    </r>
  </si>
  <si>
    <t>Sep</t>
  </si>
  <si>
    <t>Kg/m</t>
  </si>
  <si>
    <t>Mi</t>
  </si>
  <si>
    <r>
      <t>cm</t>
    </r>
    <r>
      <rPr>
        <vertAlign val="superscript"/>
        <sz val="10"/>
        <rFont val="Arial"/>
        <family val="2"/>
      </rPr>
      <t>2</t>
    </r>
  </si>
  <si>
    <t>REVISION POR CORTANTE</t>
  </si>
  <si>
    <r>
      <t>Vu = (a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/2-d)W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>/ [ 1 + (a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] 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</si>
  <si>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</si>
  <si>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x1.4</t>
    </r>
  </si>
  <si>
    <t>VR = 0.5xFRbd(Raiz(f*c))</t>
  </si>
  <si>
    <t xml:space="preserve">VR </t>
  </si>
  <si>
    <t>Vu</t>
  </si>
  <si>
    <t>pmin</t>
  </si>
  <si>
    <r>
      <t>FRbd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f''c (Acero +)</t>
    </r>
  </si>
  <si>
    <r>
      <t>FRbd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f''c (Acero -) =</t>
    </r>
  </si>
  <si>
    <t>smax = 50 cm ó 3.5h =</t>
  </si>
  <si>
    <t>Usar var #3 @ 20</t>
  </si>
  <si>
    <t>Per/300</t>
  </si>
  <si>
    <t>SITIO</t>
  </si>
  <si>
    <t>-</t>
  </si>
  <si>
    <t>PROYECTO EJEMPLO</t>
  </si>
  <si>
    <t>CALCULO DE LOSA SEGÚN LAS NTC DISTRITO FEDERAL, MEXICO</t>
  </si>
  <si>
    <t>LAS CELDAS EN AZUL SON RESULTADOS QUE ARROJA LA HOJA DE CALCULO</t>
  </si>
  <si>
    <t>INSTRUCCIONES:</t>
  </si>
  <si>
    <t>LAS CELDAS EN AMARILLO SON LAS QUE SE PUEDEN CAMBIAR</t>
  </si>
  <si>
    <t>Hoja de calculo realizada por:</t>
  </si>
  <si>
    <t>Carga Extra</t>
  </si>
  <si>
    <t>http://www.construaprende.com/Tablas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</si>
</sst>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00000"/>
    <numFmt numFmtId="166" formatCode="0.00000"/>
    <numFmt numFmtId="167" formatCode="0.0000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b/>
      <sz val="8"/>
      <name val="Tahoma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9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 quotePrefix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7" fillId="0" borderId="5" xfId="0" applyFont="1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2" fontId="0" fillId="0" borderId="0" xfId="0" applyNumberFormat="1" applyBorder="1" applyAlignment="1">
      <alignment/>
    </xf>
    <xf numFmtId="16" fontId="0" fillId="0" borderId="0" xfId="0" applyNumberFormat="1" applyAlignment="1">
      <alignment/>
    </xf>
    <xf numFmtId="0" fontId="13" fillId="0" borderId="0" xfId="15" applyFont="1" applyAlignment="1">
      <alignment/>
    </xf>
    <xf numFmtId="0" fontId="0" fillId="3" borderId="7" xfId="0" applyFill="1" applyBorder="1" applyAlignment="1">
      <alignment/>
    </xf>
    <xf numFmtId="164" fontId="0" fillId="3" borderId="0" xfId="0" applyNumberForma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9" fillId="4" borderId="0" xfId="15" applyFill="1" applyAlignment="1">
      <alignment horizontal="left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hidden="1" locked="0"/>
    </xf>
    <xf numFmtId="0" fontId="0" fillId="2" borderId="0" xfId="0" applyFill="1" applyAlignment="1" applyProtection="1">
      <alignment horizontal="center"/>
      <protection hidden="1" locked="0"/>
    </xf>
    <xf numFmtId="0" fontId="0" fillId="3" borderId="0" xfId="0" applyFill="1" applyAlignment="1" applyProtection="1">
      <alignment horizontal="center"/>
      <protection hidden="1" locked="0"/>
    </xf>
    <xf numFmtId="0" fontId="0" fillId="0" borderId="0" xfId="0" applyAlignment="1" applyProtection="1">
      <alignment/>
      <protection hidden="1" locked="0"/>
    </xf>
    <xf numFmtId="164" fontId="1" fillId="3" borderId="0" xfId="0" applyNumberFormat="1" applyFont="1" applyFill="1" applyAlignment="1" applyProtection="1">
      <alignment/>
      <protection hidden="1" locked="0"/>
    </xf>
    <xf numFmtId="0" fontId="3" fillId="2" borderId="0" xfId="0" applyFont="1" applyFill="1" applyAlignment="1" applyProtection="1">
      <alignment/>
      <protection hidden="1" locked="0"/>
    </xf>
    <xf numFmtId="0" fontId="0" fillId="3" borderId="7" xfId="0" applyFill="1" applyBorder="1" applyAlignment="1" applyProtection="1">
      <alignment/>
      <protection hidden="1" locked="0"/>
    </xf>
    <xf numFmtId="0" fontId="1" fillId="2" borderId="0" xfId="0" applyFont="1" applyFill="1" applyAlignment="1" applyProtection="1">
      <alignment/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0" fillId="0" borderId="0" xfId="0" applyBorder="1" applyAlignment="1" applyProtection="1">
      <alignment horizontal="center"/>
      <protection hidden="1" locked="0"/>
    </xf>
    <xf numFmtId="4" fontId="0" fillId="0" borderId="0" xfId="0" applyNumberFormat="1" applyBorder="1" applyAlignment="1" applyProtection="1">
      <alignment/>
      <protection hidden="1" locked="0"/>
    </xf>
    <xf numFmtId="0" fontId="0" fillId="3" borderId="0" xfId="0" applyFill="1" applyBorder="1" applyAlignment="1" applyProtection="1">
      <alignment/>
      <protection hidden="1" locked="0"/>
    </xf>
    <xf numFmtId="2" fontId="0" fillId="0" borderId="0" xfId="0" applyNumberFormat="1" applyBorder="1" applyAlignment="1" applyProtection="1">
      <alignment/>
      <protection hidden="1" locked="0"/>
    </xf>
    <xf numFmtId="0" fontId="0" fillId="3" borderId="0" xfId="0" applyFill="1" applyBorder="1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 horizontal="center"/>
      <protection locked="0"/>
    </xf>
    <xf numFmtId="0" fontId="12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11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17</xdr:row>
      <xdr:rowOff>123825</xdr:rowOff>
    </xdr:from>
    <xdr:to>
      <xdr:col>3</xdr:col>
      <xdr:colOff>400050</xdr:colOff>
      <xdr:row>26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76275" y="3248025"/>
          <a:ext cx="981075" cy="13620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152400</xdr:rowOff>
    </xdr:from>
    <xdr:to>
      <xdr:col>3</xdr:col>
      <xdr:colOff>514350</xdr:colOff>
      <xdr:row>25</xdr:row>
      <xdr:rowOff>38100</xdr:rowOff>
    </xdr:to>
    <xdr:sp>
      <xdr:nvSpPr>
        <xdr:cNvPr id="2" name="Line 2"/>
        <xdr:cNvSpPr>
          <a:spLocks/>
        </xdr:cNvSpPr>
      </xdr:nvSpPr>
      <xdr:spPr>
        <a:xfrm>
          <a:off x="1771650" y="34385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26</xdr:row>
      <xdr:rowOff>104775</xdr:rowOff>
    </xdr:from>
    <xdr:to>
      <xdr:col>3</xdr:col>
      <xdr:colOff>438150</xdr:colOff>
      <xdr:row>26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676275" y="47053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504825</xdr:colOff>
      <xdr:row>21</xdr:row>
      <xdr:rowOff>57150</xdr:rowOff>
    </xdr:from>
    <xdr:ext cx="942975" cy="200025"/>
    <xdr:sp>
      <xdr:nvSpPr>
        <xdr:cNvPr id="4" name="TextBox 4"/>
        <xdr:cNvSpPr txBox="1">
          <a:spLocks noChangeArrowheads="1"/>
        </xdr:cNvSpPr>
      </xdr:nvSpPr>
      <xdr:spPr>
        <a:xfrm>
          <a:off x="1762125" y="3838575"/>
          <a:ext cx="942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a2=Lado largo</a:t>
          </a:r>
        </a:p>
      </xdr:txBody>
    </xdr:sp>
    <xdr:clientData/>
  </xdr:oneCellAnchor>
  <xdr:oneCellAnchor>
    <xdr:from>
      <xdr:col>1</xdr:col>
      <xdr:colOff>409575</xdr:colOff>
      <xdr:row>26</xdr:row>
      <xdr:rowOff>123825</xdr:rowOff>
    </xdr:from>
    <xdr:ext cx="971550" cy="276225"/>
    <xdr:sp>
      <xdr:nvSpPr>
        <xdr:cNvPr id="5" name="TextBox 5"/>
        <xdr:cNvSpPr txBox="1">
          <a:spLocks noChangeArrowheads="1"/>
        </xdr:cNvSpPr>
      </xdr:nvSpPr>
      <xdr:spPr>
        <a:xfrm>
          <a:off x="676275" y="4724400"/>
          <a:ext cx="971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a1=Lado corto</a:t>
          </a:r>
        </a:p>
      </xdr:txBody>
    </xdr:sp>
    <xdr:clientData/>
  </xdr:oneCellAnchor>
  <xdr:twoCellAnchor>
    <xdr:from>
      <xdr:col>1</xdr:col>
      <xdr:colOff>323850</xdr:colOff>
      <xdr:row>19</xdr:row>
      <xdr:rowOff>28575</xdr:rowOff>
    </xdr:from>
    <xdr:to>
      <xdr:col>1</xdr:col>
      <xdr:colOff>323850</xdr:colOff>
      <xdr:row>25</xdr:row>
      <xdr:rowOff>76200</xdr:rowOff>
    </xdr:to>
    <xdr:sp>
      <xdr:nvSpPr>
        <xdr:cNvPr id="6" name="Line 6"/>
        <xdr:cNvSpPr>
          <a:spLocks/>
        </xdr:cNvSpPr>
      </xdr:nvSpPr>
      <xdr:spPr>
        <a:xfrm>
          <a:off x="590550" y="3476625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17</xdr:row>
      <xdr:rowOff>57150</xdr:rowOff>
    </xdr:from>
    <xdr:to>
      <xdr:col>3</xdr:col>
      <xdr:colOff>438150</xdr:colOff>
      <xdr:row>17</xdr:row>
      <xdr:rowOff>57150</xdr:rowOff>
    </xdr:to>
    <xdr:sp>
      <xdr:nvSpPr>
        <xdr:cNvPr id="7" name="Line 7"/>
        <xdr:cNvSpPr>
          <a:spLocks/>
        </xdr:cNvSpPr>
      </xdr:nvSpPr>
      <xdr:spPr>
        <a:xfrm>
          <a:off x="666750" y="31813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38100</xdr:colOff>
      <xdr:row>16</xdr:row>
      <xdr:rowOff>314325</xdr:rowOff>
    </xdr:from>
    <xdr:ext cx="371475" cy="247650"/>
    <xdr:sp>
      <xdr:nvSpPr>
        <xdr:cNvPr id="8" name="TextBox 8"/>
        <xdr:cNvSpPr txBox="1">
          <a:spLocks noChangeArrowheads="1"/>
        </xdr:cNvSpPr>
      </xdr:nvSpPr>
      <xdr:spPr>
        <a:xfrm>
          <a:off x="1066800" y="29432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a1'</a:t>
          </a:r>
        </a:p>
      </xdr:txBody>
    </xdr:sp>
    <xdr:clientData/>
  </xdr:oneCellAnchor>
  <xdr:oneCellAnchor>
    <xdr:from>
      <xdr:col>1</xdr:col>
      <xdr:colOff>85725</xdr:colOff>
      <xdr:row>21</xdr:row>
      <xdr:rowOff>104775</xdr:rowOff>
    </xdr:from>
    <xdr:ext cx="266700" cy="200025"/>
    <xdr:sp>
      <xdr:nvSpPr>
        <xdr:cNvPr id="9" name="TextBox 9"/>
        <xdr:cNvSpPr txBox="1">
          <a:spLocks noChangeArrowheads="1"/>
        </xdr:cNvSpPr>
      </xdr:nvSpPr>
      <xdr:spPr>
        <a:xfrm>
          <a:off x="352425" y="3886200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a2'</a:t>
          </a:r>
        </a:p>
      </xdr:txBody>
    </xdr:sp>
    <xdr:clientData/>
  </xdr:oneCellAnchor>
  <xdr:twoCellAnchor editAs="oneCell">
    <xdr:from>
      <xdr:col>3</xdr:col>
      <xdr:colOff>981075</xdr:colOff>
      <xdr:row>8</xdr:row>
      <xdr:rowOff>0</xdr:rowOff>
    </xdr:from>
    <xdr:to>
      <xdr:col>12</xdr:col>
      <xdr:colOff>95250</xdr:colOff>
      <xdr:row>11</xdr:row>
      <xdr:rowOff>85725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295400"/>
          <a:ext cx="445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truaprende.com/Tabla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80"/>
  <sheetViews>
    <sheetView tabSelected="1" zoomScale="90" zoomScaleNormal="90" workbookViewId="0" topLeftCell="A4">
      <selection activeCell="O17" sqref="O17"/>
    </sheetView>
  </sheetViews>
  <sheetFormatPr defaultColWidth="11.421875" defaultRowHeight="12.75"/>
  <cols>
    <col min="1" max="1" width="4.00390625" style="0" customWidth="1"/>
    <col min="3" max="3" width="3.421875" style="1" customWidth="1"/>
    <col min="4" max="4" width="15.140625" style="0" customWidth="1"/>
    <col min="5" max="5" width="3.28125" style="1" customWidth="1"/>
    <col min="6" max="6" width="11.57421875" style="0" bestFit="1" customWidth="1"/>
    <col min="7" max="7" width="8.57421875" style="0" customWidth="1"/>
    <col min="8" max="8" width="11.00390625" style="0" customWidth="1"/>
    <col min="9" max="9" width="10.421875" style="0" customWidth="1"/>
    <col min="10" max="10" width="8.140625" style="0" customWidth="1"/>
    <col min="11" max="11" width="6.57421875" style="0" customWidth="1"/>
    <col min="12" max="12" width="5.421875" style="1" customWidth="1"/>
    <col min="13" max="13" width="7.57421875" style="0" customWidth="1"/>
    <col min="14" max="14" width="6.57421875" style="0" customWidth="1"/>
  </cols>
  <sheetData>
    <row r="1" ht="12.75"/>
    <row r="2" ht="12.75"/>
    <row r="3" spans="2:8" ht="12.75">
      <c r="B3" s="42" t="s">
        <v>78</v>
      </c>
      <c r="C3" s="43"/>
      <c r="D3" s="42"/>
      <c r="E3" s="41" t="s">
        <v>80</v>
      </c>
      <c r="F3" s="42"/>
      <c r="G3" s="42"/>
      <c r="H3" s="42"/>
    </row>
    <row r="4" ht="12.75">
      <c r="B4" t="s">
        <v>76</v>
      </c>
    </row>
    <row r="5" spans="2:9" ht="12.75">
      <c r="B5" s="18" t="s">
        <v>77</v>
      </c>
      <c r="C5" s="19"/>
      <c r="D5" s="18"/>
      <c r="E5" s="19"/>
      <c r="F5" s="18"/>
      <c r="G5" s="18"/>
      <c r="H5" s="18"/>
      <c r="I5" s="18"/>
    </row>
    <row r="6" spans="2:9" ht="12.75">
      <c r="B6" s="20" t="s">
        <v>75</v>
      </c>
      <c r="C6" s="25"/>
      <c r="D6" s="20"/>
      <c r="E6" s="25"/>
      <c r="F6" s="20"/>
      <c r="G6" s="20"/>
      <c r="H6" s="20"/>
      <c r="I6" s="20"/>
    </row>
    <row r="7" ht="12.75"/>
    <row r="8" ht="12.75"/>
    <row r="9" ht="12.75"/>
    <row r="10" ht="12.75"/>
    <row r="11" ht="12.75"/>
    <row r="12" ht="12.75"/>
    <row r="13" ht="12.75"/>
    <row r="14" ht="12.75"/>
    <row r="15" spans="2:6" ht="15">
      <c r="B15" t="s">
        <v>71</v>
      </c>
      <c r="C15" s="65" t="s">
        <v>73</v>
      </c>
      <c r="D15" s="64"/>
      <c r="E15" s="64"/>
      <c r="F15" s="64"/>
    </row>
    <row r="16" ht="13.5" thickBot="1">
      <c r="B16" s="4" t="s">
        <v>74</v>
      </c>
    </row>
    <row r="17" spans="2:10" ht="39" thickBot="1">
      <c r="B17" s="1"/>
      <c r="C17"/>
      <c r="D17" s="1"/>
      <c r="E17"/>
      <c r="G17" s="13"/>
      <c r="H17" s="22" t="s">
        <v>17</v>
      </c>
      <c r="I17" s="28" t="s">
        <v>16</v>
      </c>
      <c r="J17" s="23" t="s">
        <v>17</v>
      </c>
    </row>
    <row r="18" spans="2:10" ht="12.75">
      <c r="B18" s="1"/>
      <c r="C18"/>
      <c r="D18" s="1"/>
      <c r="E18"/>
      <c r="G18" s="6" t="s">
        <v>14</v>
      </c>
      <c r="H18" s="66">
        <v>3.28</v>
      </c>
      <c r="I18" s="62">
        <v>2</v>
      </c>
      <c r="J18" s="70">
        <f>IF(I18=1,H18,IF($J$24=1,1.25*H18,1.5*H18))</f>
        <v>4.1</v>
      </c>
    </row>
    <row r="19" spans="2:10" ht="12.75">
      <c r="B19" s="1"/>
      <c r="C19"/>
      <c r="D19" s="1"/>
      <c r="E19"/>
      <c r="G19" s="6" t="s">
        <v>15</v>
      </c>
      <c r="H19" s="66">
        <v>5.33</v>
      </c>
      <c r="I19" s="62">
        <v>1</v>
      </c>
      <c r="J19" s="70">
        <f>IF(I19=1,H19,IF($J$24=1,1.25*H19,1.5*H19))</f>
        <v>5.33</v>
      </c>
    </row>
    <row r="20" spans="2:10" ht="12.75">
      <c r="B20" s="1"/>
      <c r="C20"/>
      <c r="D20" s="1"/>
      <c r="E20"/>
      <c r="G20" s="6" t="s">
        <v>25</v>
      </c>
      <c r="H20" s="67">
        <f>H18</f>
        <v>3.28</v>
      </c>
      <c r="I20" s="62">
        <v>2</v>
      </c>
      <c r="J20" s="70">
        <f>IF(I20=1,H20,IF($J$24=1,1.25*H20,1.5*H20))</f>
        <v>4.1</v>
      </c>
    </row>
    <row r="21" spans="2:10" ht="13.5" thickBot="1">
      <c r="B21" s="1"/>
      <c r="C21"/>
      <c r="D21" s="1"/>
      <c r="E21"/>
      <c r="G21" s="6" t="s">
        <v>26</v>
      </c>
      <c r="H21" s="67">
        <f>H19</f>
        <v>5.33</v>
      </c>
      <c r="I21" s="62">
        <v>2</v>
      </c>
      <c r="J21" s="70">
        <f>IF(I21=1,H21,IF($J$24=1,1.25*H21,1.5*H21))</f>
        <v>6.6625</v>
      </c>
    </row>
    <row r="22" spans="2:10" ht="13.5" thickBot="1">
      <c r="B22" s="1"/>
      <c r="C22"/>
      <c r="D22" s="1"/>
      <c r="E22"/>
      <c r="G22" s="13" t="s">
        <v>22</v>
      </c>
      <c r="H22" s="68"/>
      <c r="I22" s="69"/>
      <c r="J22" s="71">
        <f>SUM(J18:J21)</f>
        <v>20.1925</v>
      </c>
    </row>
    <row r="23" spans="2:5" ht="12.75">
      <c r="B23" s="1"/>
      <c r="C23"/>
      <c r="D23" s="1"/>
      <c r="E23"/>
    </row>
    <row r="24" spans="2:10" ht="12.75">
      <c r="B24" s="1"/>
      <c r="C24"/>
      <c r="D24" s="1"/>
      <c r="E24"/>
      <c r="G24" t="s">
        <v>18</v>
      </c>
      <c r="I24" s="21"/>
      <c r="J24" s="72">
        <v>1</v>
      </c>
    </row>
    <row r="25" spans="2:5" ht="12.75">
      <c r="B25" s="1"/>
      <c r="C25"/>
      <c r="D25" s="1"/>
      <c r="E25"/>
    </row>
    <row r="26" spans="2:8" ht="12.75">
      <c r="B26" s="1"/>
      <c r="C26"/>
      <c r="D26" s="1"/>
      <c r="E26"/>
      <c r="H26" s="35"/>
    </row>
    <row r="27" ht="12.75"/>
    <row r="28" ht="12.75"/>
    <row r="29" spans="2:6" ht="13.5" thickBot="1">
      <c r="B29" t="s">
        <v>0</v>
      </c>
      <c r="F29" s="47">
        <v>12</v>
      </c>
    </row>
    <row r="30" spans="2:10" ht="15" thickBot="1">
      <c r="B30" s="13"/>
      <c r="C30" s="14"/>
      <c r="D30" s="15"/>
      <c r="E30" s="14"/>
      <c r="F30" s="16" t="s">
        <v>7</v>
      </c>
      <c r="H30" s="1" t="s">
        <v>36</v>
      </c>
      <c r="I30" s="48">
        <v>250</v>
      </c>
      <c r="J30" t="s">
        <v>39</v>
      </c>
    </row>
    <row r="31" spans="2:10" ht="14.25">
      <c r="B31" s="6" t="s">
        <v>1</v>
      </c>
      <c r="C31" s="7" t="s">
        <v>8</v>
      </c>
      <c r="D31" s="8" t="s">
        <v>9</v>
      </c>
      <c r="E31" s="7" t="s">
        <v>8</v>
      </c>
      <c r="F31" s="46">
        <f>(F29/100)*2400</f>
        <v>288</v>
      </c>
      <c r="H31" s="1" t="s">
        <v>38</v>
      </c>
      <c r="I31" s="49">
        <f>0.8*I30</f>
        <v>200</v>
      </c>
      <c r="J31" t="s">
        <v>39</v>
      </c>
    </row>
    <row r="32" spans="2:10" ht="14.25">
      <c r="B32" s="6" t="s">
        <v>2</v>
      </c>
      <c r="C32" s="7" t="s">
        <v>8</v>
      </c>
      <c r="D32" s="8" t="s">
        <v>10</v>
      </c>
      <c r="E32" s="7" t="s">
        <v>8</v>
      </c>
      <c r="F32" s="44">
        <f>0.02*2100</f>
        <v>42</v>
      </c>
      <c r="H32" s="1" t="s">
        <v>37</v>
      </c>
      <c r="I32" s="49">
        <f>IF(I31&gt;250,(1.05-I31/1250)*I31,0.85*I31)</f>
        <v>170</v>
      </c>
      <c r="J32" t="s">
        <v>39</v>
      </c>
    </row>
    <row r="33" spans="2:9" ht="12.75">
      <c r="B33" s="6" t="s">
        <v>3</v>
      </c>
      <c r="C33" s="7" t="s">
        <v>8</v>
      </c>
      <c r="D33" s="9" t="s">
        <v>11</v>
      </c>
      <c r="E33" s="7" t="s">
        <v>8</v>
      </c>
      <c r="F33" s="44">
        <f>0.025*1500</f>
        <v>37.5</v>
      </c>
      <c r="I33" s="50"/>
    </row>
    <row r="34" spans="2:10" ht="14.25">
      <c r="B34" s="6" t="s">
        <v>4</v>
      </c>
      <c r="C34" s="7" t="s">
        <v>8</v>
      </c>
      <c r="D34" s="9"/>
      <c r="E34" s="7" t="s">
        <v>8</v>
      </c>
      <c r="F34" s="44">
        <v>45</v>
      </c>
      <c r="H34" s="1" t="s">
        <v>46</v>
      </c>
      <c r="I34" s="48">
        <v>4200</v>
      </c>
      <c r="J34" t="s">
        <v>39</v>
      </c>
    </row>
    <row r="35" spans="2:6" ht="12.75">
      <c r="B35" s="6" t="s">
        <v>5</v>
      </c>
      <c r="C35" s="7" t="s">
        <v>8</v>
      </c>
      <c r="D35" s="9"/>
      <c r="E35" s="7" t="s">
        <v>8</v>
      </c>
      <c r="F35" s="44">
        <v>30</v>
      </c>
    </row>
    <row r="36" spans="2:6" ht="12.75">
      <c r="B36" s="6" t="s">
        <v>79</v>
      </c>
      <c r="C36" s="7" t="s">
        <v>8</v>
      </c>
      <c r="D36" s="9"/>
      <c r="E36" s="7" t="s">
        <v>8</v>
      </c>
      <c r="F36" s="44">
        <v>0</v>
      </c>
    </row>
    <row r="37" spans="2:6" ht="13.5" thickBot="1">
      <c r="B37" s="10" t="s">
        <v>6</v>
      </c>
      <c r="C37" s="11" t="s">
        <v>8</v>
      </c>
      <c r="D37" s="12"/>
      <c r="E37" s="11" t="s">
        <v>8</v>
      </c>
      <c r="F37" s="45">
        <v>40</v>
      </c>
    </row>
    <row r="38" spans="4:6" ht="12.75">
      <c r="D38" s="5" t="s">
        <v>13</v>
      </c>
      <c r="E38" s="17"/>
      <c r="F38" s="51">
        <f>SUM(F31:F37)</f>
        <v>482.5</v>
      </c>
    </row>
    <row r="39" spans="4:6" ht="12.75">
      <c r="D39" s="3" t="s">
        <v>12</v>
      </c>
      <c r="F39" s="52">
        <v>170</v>
      </c>
    </row>
    <row r="40" spans="4:7" ht="15.75">
      <c r="D40" s="3" t="s">
        <v>60</v>
      </c>
      <c r="F40" s="53">
        <f>F38+F39</f>
        <v>652.5</v>
      </c>
      <c r="G40" s="1" t="s">
        <v>24</v>
      </c>
    </row>
    <row r="41" ht="12.75"/>
    <row r="42" spans="2:6" ht="12.75">
      <c r="B42" t="s">
        <v>42</v>
      </c>
      <c r="C42" s="1" t="s">
        <v>8</v>
      </c>
      <c r="D42" s="1" t="s">
        <v>70</v>
      </c>
      <c r="E42" s="1" t="s">
        <v>8</v>
      </c>
      <c r="F42" s="38">
        <f>J22*100/300</f>
        <v>6.730833333333333</v>
      </c>
    </row>
    <row r="43" spans="2:8" ht="12.75">
      <c r="B43" t="s">
        <v>19</v>
      </c>
      <c r="H43" s="73">
        <f>0.034*SQRT(SQRT(0.6*4200*$F$40))</f>
        <v>1.2175146095823868</v>
      </c>
    </row>
    <row r="44" ht="12.75"/>
    <row r="45" spans="2:7" ht="12.75">
      <c r="B45" t="s">
        <v>20</v>
      </c>
      <c r="C45" s="1" t="s">
        <v>8</v>
      </c>
      <c r="D45" s="24" t="s">
        <v>27</v>
      </c>
      <c r="E45" s="1" t="s">
        <v>8</v>
      </c>
      <c r="F45" s="38">
        <f>F42*H43</f>
        <v>8.194887917997448</v>
      </c>
      <c r="G45" t="s">
        <v>49</v>
      </c>
    </row>
    <row r="46" spans="2:7" ht="12.75">
      <c r="B46" t="s">
        <v>21</v>
      </c>
      <c r="D46" s="24"/>
      <c r="F46" s="47">
        <v>9</v>
      </c>
      <c r="G46" t="s">
        <v>49</v>
      </c>
    </row>
    <row r="47" spans="2:7" ht="12.75">
      <c r="B47" t="s">
        <v>40</v>
      </c>
      <c r="E47" s="1" t="s">
        <v>8</v>
      </c>
      <c r="F47" s="54">
        <v>12</v>
      </c>
      <c r="G47" t="s">
        <v>49</v>
      </c>
    </row>
    <row r="48" ht="12.75"/>
    <row r="49" spans="2:7" ht="15.75">
      <c r="B49" t="s">
        <v>23</v>
      </c>
      <c r="C49" s="1" t="s">
        <v>8</v>
      </c>
      <c r="D49" s="1" t="s">
        <v>61</v>
      </c>
      <c r="E49" s="1" t="s">
        <v>8</v>
      </c>
      <c r="F49" s="37">
        <f>$F$40*1.4</f>
        <v>913.4999999999999</v>
      </c>
      <c r="G49" s="1" t="s">
        <v>24</v>
      </c>
    </row>
    <row r="50" ht="12.75"/>
    <row r="51" ht="12.75"/>
    <row r="52" ht="12.75">
      <c r="B52" s="4" t="s">
        <v>28</v>
      </c>
    </row>
    <row r="53" ht="12.75"/>
    <row r="54" spans="2:10" ht="15.75">
      <c r="B54" s="2" t="s">
        <v>29</v>
      </c>
      <c r="C54" s="1" t="s">
        <v>8</v>
      </c>
      <c r="D54" s="20">
        <f>0.0001*$F$49*$H$18^2</f>
        <v>0.9827798399999997</v>
      </c>
      <c r="F54" t="s">
        <v>30</v>
      </c>
      <c r="H54" t="s">
        <v>31</v>
      </c>
      <c r="I54" s="1" t="s">
        <v>8</v>
      </c>
      <c r="J54" s="20">
        <f>$H$18/$H$19</f>
        <v>0.6153846153846153</v>
      </c>
    </row>
    <row r="55" ht="12.75"/>
    <row r="56" ht="12.75">
      <c r="B56" s="4" t="s">
        <v>35</v>
      </c>
    </row>
    <row r="57" ht="12.75">
      <c r="B57" s="4" t="s">
        <v>51</v>
      </c>
    </row>
    <row r="58" spans="2:11" ht="12.75">
      <c r="B58" t="s">
        <v>65</v>
      </c>
      <c r="E58" s="1" t="s">
        <v>8</v>
      </c>
      <c r="F58">
        <v>0.002</v>
      </c>
      <c r="H58" t="s">
        <v>68</v>
      </c>
      <c r="I58" s="1"/>
      <c r="J58" s="26">
        <f>IF(3.5*$F$47&lt;50,3.5*$F$47,50)</f>
        <v>42</v>
      </c>
      <c r="K58" s="1"/>
    </row>
    <row r="59" spans="2:10" ht="14.25">
      <c r="B59" t="s">
        <v>66</v>
      </c>
      <c r="E59" s="1" t="s">
        <v>8</v>
      </c>
      <c r="F59" s="27">
        <f>0.9*100*$F$46^2*$I$32</f>
        <v>1239300</v>
      </c>
      <c r="H59" t="s">
        <v>67</v>
      </c>
      <c r="I59" s="1"/>
      <c r="J59" s="27">
        <f>0.9*100*($F$46-2)^2*$I$32</f>
        <v>749700</v>
      </c>
    </row>
    <row r="60" ht="12.75"/>
    <row r="61" ht="12.75"/>
    <row r="62" spans="3:14" ht="14.25">
      <c r="C62" s="7" t="s">
        <v>43</v>
      </c>
      <c r="D62" s="30" t="s">
        <v>32</v>
      </c>
      <c r="E62" s="31"/>
      <c r="F62" s="32" t="s">
        <v>52</v>
      </c>
      <c r="G62" s="31" t="s">
        <v>56</v>
      </c>
      <c r="H62" s="31" t="s">
        <v>53</v>
      </c>
      <c r="I62" s="31" t="s">
        <v>44</v>
      </c>
      <c r="J62" s="31" t="s">
        <v>45</v>
      </c>
      <c r="K62" s="31" t="s">
        <v>47</v>
      </c>
      <c r="L62" s="33" t="s">
        <v>48</v>
      </c>
      <c r="M62" s="7" t="s">
        <v>50</v>
      </c>
      <c r="N62" s="7" t="s">
        <v>54</v>
      </c>
    </row>
    <row r="63" spans="3:14" ht="14.25">
      <c r="C63" s="7"/>
      <c r="D63" s="30"/>
      <c r="E63" s="31"/>
      <c r="F63" s="32"/>
      <c r="G63" s="31" t="s">
        <v>55</v>
      </c>
      <c r="H63" s="31"/>
      <c r="I63" s="31"/>
      <c r="J63" s="31"/>
      <c r="K63" s="31" t="s">
        <v>57</v>
      </c>
      <c r="L63" s="31"/>
      <c r="M63" s="7"/>
      <c r="N63" s="7" t="s">
        <v>49</v>
      </c>
    </row>
    <row r="64" spans="3:14" ht="12.75">
      <c r="C64" s="55" t="s">
        <v>72</v>
      </c>
      <c r="D64" s="9" t="s">
        <v>33</v>
      </c>
      <c r="E64" s="7"/>
      <c r="F64" s="62">
        <v>514</v>
      </c>
      <c r="G64" s="29">
        <f>F64*$D$54</f>
        <v>505.1488377599999</v>
      </c>
      <c r="H64" s="39">
        <f>IF(C64="-",G64*100/$J$59,G64*100/$F$59)</f>
        <v>0.06738013042016805</v>
      </c>
      <c r="I64" s="62">
        <v>0.1</v>
      </c>
      <c r="J64" s="7">
        <f>IF(I64*$I$32/$I$34&lt;$F$58,$F$58,I64*$I$32/$I$34)</f>
        <v>0.004047619047619047</v>
      </c>
      <c r="K64" s="34">
        <f>100*$F$46*J64</f>
        <v>3.6428571428571423</v>
      </c>
      <c r="L64" s="62">
        <v>3</v>
      </c>
      <c r="M64" s="7">
        <f>ROUND(K64/((2.54*(L64/8))^2*PI()/4),0)</f>
        <v>5</v>
      </c>
      <c r="N64" s="40">
        <f>IF(100/M64&gt;$J$58,$J$58,100/M64)</f>
        <v>20</v>
      </c>
    </row>
    <row r="65" spans="3:14" ht="12.75">
      <c r="C65" s="55" t="s">
        <v>72</v>
      </c>
      <c r="D65" s="9" t="s">
        <v>34</v>
      </c>
      <c r="E65" s="7"/>
      <c r="F65" s="62">
        <v>442</v>
      </c>
      <c r="G65" s="29">
        <f>F65*$D$54</f>
        <v>434.3886892799999</v>
      </c>
      <c r="H65" s="39">
        <f>IF(C65="-",G65*100/$J$59,G65*100/$F$59)</f>
        <v>0.05794166857142856</v>
      </c>
      <c r="I65" s="62">
        <v>0.08</v>
      </c>
      <c r="J65" s="7">
        <f>IF(I65*$I$32/$I$34&lt;$F$58,$F$58,I65*$I$32/$I$34)</f>
        <v>0.003238095238095238</v>
      </c>
      <c r="K65" s="34">
        <f>100*$F$46*J65</f>
        <v>2.914285714285714</v>
      </c>
      <c r="L65" s="62">
        <v>3</v>
      </c>
      <c r="M65" s="7">
        <f>ROUND(K65/((2.54*(L65/8))^2*PI()/4),0)</f>
        <v>4</v>
      </c>
      <c r="N65" s="40">
        <f>IF(100/M65&gt;$J$58,$J$58,100/M65)</f>
        <v>25</v>
      </c>
    </row>
    <row r="66" spans="3:14" ht="12.75">
      <c r="C66" s="55" t="s">
        <v>72</v>
      </c>
      <c r="D66" s="9" t="s">
        <v>33</v>
      </c>
      <c r="E66" s="7"/>
      <c r="F66" s="62">
        <v>321</v>
      </c>
      <c r="G66" s="29">
        <f>F66*$D$54</f>
        <v>315.47232863999994</v>
      </c>
      <c r="H66" s="39">
        <f>IF(C66="-",G66*100/$J$59,G66*100/$F$59)</f>
        <v>0.04207980907563024</v>
      </c>
      <c r="I66" s="62">
        <v>0.058</v>
      </c>
      <c r="J66" s="7">
        <f>IF(I66*$I$32/$I$34&lt;$F$58,$F$58,I66*$I$32/$I$34)</f>
        <v>0.002347619047619048</v>
      </c>
      <c r="K66" s="34">
        <f>100*$F$46*J66</f>
        <v>2.1128571428571434</v>
      </c>
      <c r="L66" s="62">
        <v>3</v>
      </c>
      <c r="M66" s="7">
        <f>ROUND(K66/((2.54*(L66/8))^2*PI()/4),0)</f>
        <v>3</v>
      </c>
      <c r="N66" s="40">
        <f>IF(100/M66&gt;$J$58,$J$58,100/M66)</f>
        <v>33.333333333333336</v>
      </c>
    </row>
    <row r="67" spans="3:14" ht="12.75">
      <c r="C67" s="55" t="s">
        <v>41</v>
      </c>
      <c r="D67" s="9" t="s">
        <v>33</v>
      </c>
      <c r="E67" s="7"/>
      <c r="F67" s="62">
        <v>285</v>
      </c>
      <c r="G67" s="29">
        <f>F67*$D$54</f>
        <v>280.09225439999994</v>
      </c>
      <c r="H67" s="39">
        <f>IF(C67="-",G67*100/$J$59,G67*100/$F$59)</f>
        <v>0.022600843572984745</v>
      </c>
      <c r="I67" s="62">
        <v>0.031</v>
      </c>
      <c r="J67" s="7">
        <f>IF(I67*$I$32/$I$34&lt;$F$58,$F$58,I67*$I$32/$I$34)</f>
        <v>0.002</v>
      </c>
      <c r="K67" s="34">
        <f>100*$F$46*J67</f>
        <v>1.8</v>
      </c>
      <c r="L67" s="62">
        <v>3</v>
      </c>
      <c r="M67" s="7">
        <f>ROUND(K67/((2.54*(L67/8))^2*PI()/4),0)</f>
        <v>3</v>
      </c>
      <c r="N67" s="40">
        <f>IF(100/M67&gt;$J$58,$J$58,100/M67)</f>
        <v>33.333333333333336</v>
      </c>
    </row>
    <row r="68" spans="3:14" s="50" customFormat="1" ht="12.75">
      <c r="C68" s="55" t="s">
        <v>41</v>
      </c>
      <c r="D68" s="56" t="s">
        <v>34</v>
      </c>
      <c r="E68" s="57"/>
      <c r="F68" s="62">
        <v>142</v>
      </c>
      <c r="G68" s="58">
        <f>F68*$D$54</f>
        <v>139.55473727999996</v>
      </c>
      <c r="H68" s="59">
        <f>IF(C68="-",G68*100/$J$59,G68*100/$F$59)</f>
        <v>0.011260771183732749</v>
      </c>
      <c r="I68" s="62">
        <v>0.016</v>
      </c>
      <c r="J68" s="57">
        <f>IF(I68*$I$32/$I$34&lt;$F$58,$F$58,I68*$I$32/$I$34)</f>
        <v>0.002</v>
      </c>
      <c r="K68" s="60">
        <f>100*$F$46*J68</f>
        <v>1.8</v>
      </c>
      <c r="L68" s="62">
        <v>3</v>
      </c>
      <c r="M68" s="57">
        <f>ROUND(K68/((2.54*(L68/8))^2*PI()/4),0)</f>
        <v>3</v>
      </c>
      <c r="N68" s="61">
        <f>IF(100/M68&gt;$J$58,$J$58,100/M68)</f>
        <v>33.333333333333336</v>
      </c>
    </row>
    <row r="69" spans="3:14" s="50" customFormat="1" ht="12.75">
      <c r="C69" s="55" t="s">
        <v>41</v>
      </c>
      <c r="D69" s="56" t="s">
        <v>34</v>
      </c>
      <c r="E69" s="57"/>
      <c r="F69" s="62">
        <v>143</v>
      </c>
      <c r="G69" s="58">
        <f>F69*$D$54</f>
        <v>140.53751711999996</v>
      </c>
      <c r="H69" s="59">
        <f>IF(C69="-",G69*100/$J$59,G69*100/$F$59)</f>
        <v>0.011340072389251993</v>
      </c>
      <c r="I69" s="62">
        <v>0.016</v>
      </c>
      <c r="J69" s="57">
        <f>IF(I69*$I$32/$I$34&lt;$F$58,$F$58,I69*$I$32/$I$34)</f>
        <v>0.002</v>
      </c>
      <c r="K69" s="60">
        <f>100*$F$46*J69</f>
        <v>1.8</v>
      </c>
      <c r="L69" s="62">
        <v>3</v>
      </c>
      <c r="M69" s="57">
        <f>ROUND(K69/((2.54*(L69/8))^2*PI()/4),0)</f>
        <v>3</v>
      </c>
      <c r="N69" s="61">
        <f>IF(100/M69&gt;$J$58,$J$58,100/M69)</f>
        <v>33.333333333333336</v>
      </c>
    </row>
    <row r="71" spans="2:14" ht="15.75">
      <c r="B71" s="4" t="s">
        <v>58</v>
      </c>
      <c r="L71" s="63" t="s">
        <v>69</v>
      </c>
      <c r="M71" s="64"/>
      <c r="N71" s="64"/>
    </row>
    <row r="73" spans="2:6" ht="15.75">
      <c r="B73" t="s">
        <v>59</v>
      </c>
      <c r="E73" s="24" t="s">
        <v>8</v>
      </c>
      <c r="F73" s="20">
        <f>((0.5*$H$18-($F$46/100))*$F$49)/(1+($J$54)^6)</f>
        <v>1342.9873558126787</v>
      </c>
    </row>
    <row r="75" spans="2:12" ht="12.75">
      <c r="B75" t="s">
        <v>62</v>
      </c>
      <c r="C75" s="24"/>
      <c r="E75" s="24" t="s">
        <v>8</v>
      </c>
      <c r="F75" s="20">
        <f>0.5*0.8*100*$F$46*SQRT($I$31)</f>
        <v>5091.168824543142</v>
      </c>
      <c r="H75" s="1" t="s">
        <v>63</v>
      </c>
      <c r="I75" s="1" t="str">
        <f>IF(F75&gt;F73,"&gt;","&lt;")</f>
        <v>&gt;</v>
      </c>
      <c r="J75" s="1" t="s">
        <v>64</v>
      </c>
      <c r="K75" s="1"/>
      <c r="L75" s="1" t="str">
        <f>IF(F75&gt;F73,"O.K.","No pasa")</f>
        <v>O.K.</v>
      </c>
    </row>
    <row r="80" ht="12.75">
      <c r="B80" s="36"/>
    </row>
  </sheetData>
  <sheetProtection password="C993" sheet="1" objects="1" scenarios="1"/>
  <hyperlinks>
    <hyperlink ref="E3" r:id="rId1" display="http://www.construaprende.com/Tablas"/>
  </hyperlinks>
  <printOptions/>
  <pageMargins left="0.07874015748031496" right="0.75" top="0.2362204724409449" bottom="1" header="0" footer="0"/>
  <pageSetup horizontalDpi="300" verticalDpi="300" orientation="portrait" paperSize="3" scale="8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www.construaprende.com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 Forcada Quezada</dc:creator>
  <cp:keywords/>
  <dc:description>www.izcallibur.cjb.net</dc:description>
  <cp:lastModifiedBy>www.construaprende.com</cp:lastModifiedBy>
  <cp:lastPrinted>2002-01-08T22:31:57Z</cp:lastPrinted>
  <dcterms:created xsi:type="dcterms:W3CDTF">2001-06-20T16:15:37Z</dcterms:created>
  <dcterms:modified xsi:type="dcterms:W3CDTF">2002-09-03T05:09:21Z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www.construaprende.com</vt:lpwstr>
  </property>
  <property fmtid="{D5CDD505-2E9C-101B-9397-08002B2CF9AE}" pid="3" name="Elaborado por">
    <vt:lpwstr>ConstruAprende.com</vt:lpwstr>
  </property>
  <property fmtid="{D5CDD505-2E9C-101B-9397-08002B2CF9AE}" pid="4" name="Grupo">
    <vt:lpwstr>ConstruAprende.com</vt:lpwstr>
  </property>
</Properties>
</file>